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0" windowWidth="19410" windowHeight="16440"/>
  </bookViews>
  <sheets>
    <sheet name="List1" sheetId="1" r:id="rId1"/>
  </sheets>
  <calcPr calcId="145621"/>
  <customWorkbookViews>
    <customWorkbookView name="print" guid="{DA2EF517-892B-4D68-9DA5-008869517894}" maximized="1" xWindow="-8" yWindow="-8" windowWidth="2576" windowHeight="14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6" i="1" l="1"/>
  <c r="F227" i="1"/>
  <c r="F208" i="1"/>
  <c r="F199" i="1"/>
  <c r="F189" i="1"/>
  <c r="C50" i="1" s="1"/>
  <c r="F181" i="1"/>
  <c r="F161" i="1"/>
  <c r="F124" i="1"/>
  <c r="F106" i="1"/>
  <c r="C51" i="1"/>
  <c r="C52" i="1"/>
  <c r="C54" i="1" l="1"/>
  <c r="C56" i="1"/>
  <c r="C58" i="1" s="1"/>
  <c r="F178" i="1"/>
  <c r="F176" i="1" l="1"/>
  <c r="F174" i="1"/>
  <c r="D103" i="1"/>
  <c r="F157" i="1"/>
  <c r="F159" i="1"/>
  <c r="F155" i="1"/>
  <c r="F153" i="1"/>
  <c r="F151" i="1"/>
  <c r="F122" i="1"/>
  <c r="F225" i="1"/>
  <c r="F223" i="1"/>
  <c r="F186" i="1" l="1"/>
  <c r="F166" i="1"/>
  <c r="D120" i="1"/>
  <c r="F120" i="1" s="1"/>
  <c r="D149" i="1"/>
  <c r="F149" i="1" s="1"/>
  <c r="D147" i="1"/>
  <c r="F147" i="1" s="1"/>
  <c r="D145" i="1"/>
  <c r="F145" i="1" s="1"/>
  <c r="F143" i="1"/>
  <c r="D116" i="1"/>
  <c r="F116" i="1" s="1"/>
  <c r="F141" i="1" l="1"/>
  <c r="F139" i="1"/>
  <c r="F213" i="1"/>
  <c r="D170" i="1"/>
  <c r="D168" i="1"/>
  <c r="D118" i="1"/>
  <c r="D114" i="1"/>
  <c r="F114" i="1" s="1"/>
  <c r="D112" i="1"/>
  <c r="F99" i="1"/>
  <c r="D101" i="1"/>
  <c r="F205" i="1"/>
  <c r="F172" i="1" l="1"/>
  <c r="F196" i="1"/>
  <c r="F170" i="1"/>
  <c r="F168" i="1"/>
  <c r="F118" i="1"/>
  <c r="F137" i="1"/>
  <c r="F135" i="1"/>
  <c r="F133" i="1"/>
  <c r="F131" i="1"/>
  <c r="F129" i="1"/>
  <c r="F112" i="1"/>
  <c r="F103" i="1"/>
  <c r="F101" i="1"/>
</calcChain>
</file>

<file path=xl/sharedStrings.xml><?xml version="1.0" encoding="utf-8"?>
<sst xmlns="http://schemas.openxmlformats.org/spreadsheetml/2006/main" count="185" uniqueCount="109">
  <si>
    <t>POPIS DEL, PREDIZMERE IN PREDRAČUN</t>
  </si>
  <si>
    <t xml:space="preserve">Objekt:  </t>
  </si>
  <si>
    <t>Investitor:</t>
  </si>
  <si>
    <t>Faza:</t>
  </si>
  <si>
    <t>PZI</t>
  </si>
  <si>
    <t>SB Nova Gorica</t>
  </si>
  <si>
    <t>Ulica padlih borcev 13A,</t>
  </si>
  <si>
    <t>Šempeter pri Gorici</t>
  </si>
  <si>
    <t>5290 Šempeter pri Gorici</t>
  </si>
  <si>
    <t>Utrditev nosilne konstrukcije</t>
  </si>
  <si>
    <t>m.e.</t>
  </si>
  <si>
    <t>količina</t>
  </si>
  <si>
    <t>znesek</t>
  </si>
  <si>
    <t>I.</t>
  </si>
  <si>
    <t>GRADBENA DELA</t>
  </si>
  <si>
    <t>A.</t>
  </si>
  <si>
    <t>1.</t>
  </si>
  <si>
    <t>2.</t>
  </si>
  <si>
    <t>3.</t>
  </si>
  <si>
    <t>RUŠITVE</t>
  </si>
  <si>
    <t>Odstranitev fasadnih ploščic na zunanji fasadi. Odstraniti jih je potrebno brez, da se ploščice poškodujejo in so tako primerne za ponovno uporabo.</t>
  </si>
  <si>
    <t>m2</t>
  </si>
  <si>
    <t>m3</t>
  </si>
  <si>
    <t>4.</t>
  </si>
  <si>
    <t>Skupaj rušitve:</t>
  </si>
  <si>
    <t>C.</t>
  </si>
  <si>
    <t>TESARSKA DELA</t>
  </si>
  <si>
    <t>B.</t>
  </si>
  <si>
    <t>Skupaj tesarska dela:</t>
  </si>
  <si>
    <t>D.</t>
  </si>
  <si>
    <t>BETONSKA DELA</t>
  </si>
  <si>
    <t>kg</t>
  </si>
  <si>
    <t>kos</t>
  </si>
  <si>
    <t>Kemično sidranje armaturnih palic premera 20 mm v zidane stene. Vrtanje globine 30 cm, dobava in vgradnja kemične sidrne mase visoke trdnosti, vstavljanje palic.</t>
  </si>
  <si>
    <t>5.</t>
  </si>
  <si>
    <t>Kemično sidranje armaturnih palic premera 20 mm v AB vezi. Vrtanje globine 30 cm, dobava in vgradnja kemične sidrne mase visoke trdnosti, vstavljanje palic.</t>
  </si>
  <si>
    <t>Skupaj betonska dela:</t>
  </si>
  <si>
    <t>MONTAŽERSKA DELA - JEKLENA KONSTRUKCIJA</t>
  </si>
  <si>
    <t>Antikorozijska zaščita jeklene konstrukcije z čiščenjem, 1x temeljnim ter 2x pokrivnimi alkidnimi premazi izvedenih po pravilniku o zaščiti jeklenih konstrukcij.</t>
  </si>
  <si>
    <t>Skupaj montažerska dela:</t>
  </si>
  <si>
    <t>II.</t>
  </si>
  <si>
    <t>OBRTNIŠKA DELA</t>
  </si>
  <si>
    <t>KERAMIČARSKA DELA</t>
  </si>
  <si>
    <t>Polaganje odstranjenih fasadnih ploščic na prvotno mesto. Zaključena površina mora imeti enak izgled kot pred posegom.</t>
  </si>
  <si>
    <t>Skupaj keramična dela:</t>
  </si>
  <si>
    <t>SKUPNA REKAPITULACIJA</t>
  </si>
  <si>
    <t>Popis izdelal:</t>
  </si>
  <si>
    <t>Klemen Rejec in Matjaž Beltram</t>
  </si>
  <si>
    <t>VSA DELA SKUPAJ</t>
  </si>
  <si>
    <t>SKUPAJ Z DDV:</t>
  </si>
  <si>
    <t>€</t>
  </si>
  <si>
    <t>Dobava in vgradnja distančnikov med jekleno konstrukcijo in stropom</t>
  </si>
  <si>
    <t>MAVČNOKARTONSKA DELA</t>
  </si>
  <si>
    <t>6.</t>
  </si>
  <si>
    <t>7.</t>
  </si>
  <si>
    <t>8.</t>
  </si>
  <si>
    <t>9.</t>
  </si>
  <si>
    <t>10.</t>
  </si>
  <si>
    <t>11.</t>
  </si>
  <si>
    <t>Skupaj mavčnokartonska dela:</t>
  </si>
  <si>
    <t>nad prostori dialize</t>
  </si>
  <si>
    <t>Povečanje preboja za stopnice v medetažni konstrukciji. Medetažna konstrukcija je izvedena v obliki AB rebričastega stropa s opečnimi polnili. Rebričast strop debeline 24+4 cm. Odstranjen material se odpelje na deponijo (do 15 km). Odstranjevanje z rezanjem (omejevanje vibracij).</t>
  </si>
  <si>
    <t>Izdelava dvostranskega opaža AB ležišč višine do 0,8 m, s podpiranjem in razopaženjem. Kvaliteta vidnega betona VB2. Upoštevati odprtine v opažih za jeklene elemente. Opaž ležišč jeklene konstrukcije.</t>
  </si>
  <si>
    <t>Izdelava enostranskega opaža AB ležišč višine do 0,8 m, s podpiranjem in razopaženjem. Kvaliteta vidnega betona VB2. Upoštevati odprtine v opažih za jeklene elemente.  Opaž ležišč jeklene konstrukcije.</t>
  </si>
  <si>
    <t>Dobava in vgrajevanje betona C30/37, XC1, Dmax16, S4 v ležišča jeklene konstrukcije, prereza 0,50-0,30 m3/m2.</t>
  </si>
  <si>
    <t>Začasno podpiranje rebričastega stropa na mestu ležišč jeklene konstrukcije in ob stopniščnem preboju</t>
  </si>
  <si>
    <t>DDV v višini 22 %</t>
  </si>
  <si>
    <t>OSTALA OBRTNIŠKA DELA</t>
  </si>
  <si>
    <t>Preklapljanje armaturnih palic z varjenjem.</t>
  </si>
  <si>
    <t>Dobava in vgradnja karbonskim lamel, ki so pritrjene z epoksidno smolo (npr. Sika® CarboDur® S lamele 100 mm prilepljene s smolo Sikadur®-30 ali ekvivalentno). Vključena je priprava obstoječe AB podlage.</t>
  </si>
  <si>
    <t>m1</t>
  </si>
  <si>
    <t>Dostava, montaža, amortizacija, demontaža in odvoz fasadnega odra za celotno dobo gradnje, višine do 15,0 m, z vsemi zaščitnimi elementi, ponjavo, dostopom, izvedbo ozemljitve in meritev.</t>
  </si>
  <si>
    <t>Dobava, rezanje, krivljenje, vezanje in vgrajevanje srednje zahtevne armature, rebraste palice S500B, nad fi 12 mm</t>
  </si>
  <si>
    <t>Dobava, rezanje, krivljenje, vezanje in vgrajevanje srednje zahtevne armature, rebraste palice S500B, do vključno fi 12 mm</t>
  </si>
  <si>
    <t>Dobava, rezanje, krivljenje, vezanje in vgrajevanje srednje zahtevne armature, rebraste palice S500B, do vključno fi 12 mm. Armiranje plošč pod strojnimi inštalacijami</t>
  </si>
  <si>
    <t>Dobava, rezanje, vezanje in vgrajevanje armaturnih mrež S500B. Armiranje plošč pod strojnimi inštalacijami</t>
  </si>
  <si>
    <t xml:space="preserve">Izdelava opaža stranic AB plošč pod strojnimi inštalacijami debeline 20 cm, s podpiranjem in razopaženjem. </t>
  </si>
  <si>
    <t>Izdelava, dobava in montaža kompletne izvedbe nosilne konstrukcije zunajih strojnih naprav iz IPE 120 profilov, ojačitvenih in priključnih pločevin ter visokovrednih vijakov 8.8 s protikorozijsko zaščito (galvanizirani). Razred izvedbe EXC2. Elementi se na mestu vijači, brez varjenja. Jeklene elementi so vroče cinkani.</t>
  </si>
  <si>
    <t>E.</t>
  </si>
  <si>
    <t>DRUGA GRADBENA DELA</t>
  </si>
  <si>
    <t>Dobava in polaganje XPS 300 toplotne izolacije pod ploščami zuanjih strojnih naprav. Debelina 10 cm, kot npr. FRAGMAT XPS 300 NI.</t>
  </si>
  <si>
    <t xml:space="preserve">Izdelava, dobava in montaža kompletne izvedbe nosilne konstrukcije ojačitve obstoječega rebričastega AB stropa na pritličjem iz IPE 300, IPE 160, L80/8 in L100/10 profili, ojačitvenih in priključnih pločevin ter visokovrednih vijakov 8.8 s protikorozijsko zaščito (galvanizirani). Razred izvedbe EXC2. Elementi se na mestu vijači, brez varjenja. Montažo se izvede s pomočjo dvigala tako, da se jih vstavlja skozi zunanje preboje. Pri montaži se uporabi lahki notranji pomični prostostoječi oder. Del elementov se ročno montira. </t>
  </si>
  <si>
    <t>Izvedba lovilne mreže v prostorih dialize. Mrežo se vgradi nad novo jekleno konstrukcijo. Mreža iz polietilena (PE), debelina vrvi 4mm, dimenzije oken 50x50 mm. Pritrjevanje na jekleno konstrukcijo s PE vrvmi. Mreža in pritrjevanje skladno s SIST EN 1263.</t>
  </si>
  <si>
    <t>III.</t>
  </si>
  <si>
    <t>OSTALA DELA</t>
  </si>
  <si>
    <t>SPREMLJANJE GRADNJE</t>
  </si>
  <si>
    <t>Izdelava PID načrta</t>
  </si>
  <si>
    <t>ur</t>
  </si>
  <si>
    <t>Spremljanje gradnje iz strani projektanta (ocena potrebne količine)</t>
  </si>
  <si>
    <t>Izdelava opaža za AB okvir okoli novih vratnih prebojev v drugem nadstropju</t>
  </si>
  <si>
    <t>12.</t>
  </si>
  <si>
    <t>Dobava in vgrajevanje betona C30/37, XC1, Dmax16, S4 v AB okvir okoli novih vratnih prebojev v 2. nadstropju, prereza 0,50-0,30 m3/m2.</t>
  </si>
  <si>
    <t>Dobava, rezanje, krivljenje, vezanje in vgrajevanje srednje zahtevne armature, rebraste palice S500B, do vključno fi 16 mm. Armiranje okvirjev okoli novih vratnih prebojev v  drugem nadstropju</t>
  </si>
  <si>
    <t>13.</t>
  </si>
  <si>
    <t>14.</t>
  </si>
  <si>
    <t>Kemično sidranje armaturnih palic premera 14 mm v zidane stene. Vrtanje globine 25 cm, dobava in vgradnja kemične sidrne mase visoke trdnosti, vstavljanje sider.</t>
  </si>
  <si>
    <t>15.</t>
  </si>
  <si>
    <t>16.</t>
  </si>
  <si>
    <t>Kemično sidranje armaturnih palic premera 20 mm v AB medetažno konstrukcijo. Vrtanje globine 30 cm, dobava in vgradnja kemične sidrne mase visoke trdnosti, vstavljanje sider.</t>
  </si>
  <si>
    <t>Vgradnja montažnih preklad nad novimi vratnimi preboji v zidanih nenosilnih stenah debeline 10 - 15 cm</t>
  </si>
  <si>
    <t>Izvajanje prebojev in niš v opečnih zidanih stenah (NF opeka s horizontalnimi AB vezmi) debeline 40 - 50 cm z odvozom na deponijo do 15 km. Preboj se izvaja s kronskim vrtanjem ali rezanjem (omejevanje vibracij). Razmerje med opečnim in AB delom (vezi) znaša 70:30.</t>
  </si>
  <si>
    <t>Vrtanje prebojev v stojini novih jeklenih elementov IPE 300. Vrtanje se izvaja na objektu. Pozicijo se prilagodi obstoječi fekalni kanalizaciji na stropu. Postavka zajema tudi nanos protikorozijskega premaza na odrezane stranice jeklene konstrukcije.</t>
  </si>
  <si>
    <t>Dobava in in-situ varjenje prečnih ojačitev 70/278/8 na elemente IPE 300. Dvostranski kotni zavr a = 4 mm. Postavka zajema tudi nanos protikorozijskega premaza na in ob zvare.</t>
  </si>
  <si>
    <t>Izdelava ravnih mavčnih stropov iz podkonstrukcije, obešal in mavčnih plošč razreda požarne odpornosti F90 (npr. KANUF GKF, PROMAREC 100x ali ekvivalentno). Osnovna ravnina mavčnega stropa je pod sekundarnimi jeklenimi nosilci IPE 160; na mestih primarcev IPE 300 mavčna obloga poteka okoli dela primarcev, ki sega izven osnovne ravnine. Postavka zajema tudi bandažiranje stikov, vgradnjo vogalnikov, izvedbo izrezov, požarnovarno obdelavo prebojev.</t>
  </si>
  <si>
    <t>Dobava in vgrajevanje betona C30/37, XC4, Dmax16, S4 v plošče pod strojnimi inštalacijami na strehi objekta "Urgenca", prereza 0,20 m3/m2.</t>
  </si>
  <si>
    <t>Kemično sidranje jeklenih sider premera 20 mm v AB plošče. Vrtanje globine 17 cm, dobava in vgradnja kemične sidrne mase visoke trdnosti, vstavljanje sider.</t>
  </si>
  <si>
    <t>Skupaj ostala obrtniška dela:</t>
  </si>
  <si>
    <t>Skupaj spremljanje gradnje:</t>
  </si>
  <si>
    <t>Izdelava, dobava in montaža kompletnega jeklenega stopnišča iz profilov 150/100/5, 150/50/8 in 120/80/5, nastopnih in čelnih pločevin debline 5 mm in 2 mm, ojačitevenih pločevin ter z vsem pritrjevanjem, sidranjem in spoji. Konstrukcija je portikorozijsko zaščitena s premazom. Razred izvedbe je EXC2. V sklopu montaže se izvede 11 izvrtin in betonskih ležišč v obstoječe stene.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</si>
</sst>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b/>
      <sz val="18"/>
      <color rgb="FF000000"/>
      <name val="Calibri"/>
      <family val="2"/>
      <charset val="238"/>
      <scheme val="minor"/>
    </font>
    <font>
      <sz val="12"/>
      <color rgb="FF000000"/>
      <name val="Calibri"/>
      <family val="2"/>
      <charset val="238"/>
      <scheme val="minor"/>
    </font>
    <font>
      <b/>
      <sz val="14"/>
      <color rgb="FF000000"/>
      <name val="Calibri"/>
      <family val="2"/>
      <charset val="238"/>
      <scheme val="minor"/>
    </font>
    <font>
      <sz val="14"/>
      <color rgb="FF000000"/>
      <name val="Calibri"/>
      <family val="2"/>
      <charset val="238"/>
      <scheme val="minor"/>
    </font>
    <font>
      <b/>
      <sz val="12"/>
      <color rgb="FF000000"/>
      <name val="Calibri"/>
      <family val="2"/>
      <charset val="238"/>
      <scheme val="minor"/>
    </font>
    <font>
      <b/>
      <sz val="11"/>
      <color rgb="FF000000"/>
      <name val="Calibri"/>
      <family val="2"/>
      <charset val="238"/>
      <scheme val="minor"/>
    </font>
    <font>
      <sz val="11"/>
      <color rgb="FF000000"/>
      <name val="Calibri"/>
      <family val="2"/>
      <charset val="238"/>
      <scheme val="minor"/>
    </font>
    <font>
      <b/>
      <sz val="16"/>
      <color rgb="FF000000"/>
      <name val="Calibri"/>
      <family val="2"/>
      <charset val="238"/>
      <scheme val="minor"/>
    </font>
    <font>
      <sz val="10"/>
      <color rgb="FF000000"/>
      <name val="Calibri"/>
      <family val="2"/>
      <charset val="238"/>
      <scheme val="minor"/>
    </font>
    <font>
      <b/>
      <sz val="10"/>
      <color rgb="FF000000"/>
      <name val="Calibri"/>
      <family val="2"/>
      <charset val="238"/>
      <scheme val="minor"/>
    </font>
    <font>
      <sz val="10"/>
      <color rgb="FF000000"/>
      <name val="Arial CE"/>
      <charset val="238"/>
    </font>
    <font>
      <b/>
      <sz val="12"/>
      <color rgb="FF000000"/>
      <name val="Arial CE"/>
      <charset val="238"/>
    </font>
    <font>
      <sz val="10"/>
      <name val="Arial"/>
      <family val="2"/>
      <charset val="238"/>
    </font>
    <font>
      <sz val="10"/>
      <name val="Arial CE"/>
      <family val="2"/>
      <charset val="238"/>
    </font>
    <font>
      <sz val="10"/>
      <color theme="1"/>
      <name val="Calibri"/>
      <family val="2"/>
      <charset val="238"/>
      <scheme val="minor"/>
    </font>
  </fonts>
  <fills count="2">
    <fill>
      <patternFill patternType="none"/>
    </fill>
    <fill>
      <patternFill patternType="gray125"/>
    </fill>
  </fills>
  <borders count="4">
    <border>
      <left/>
      <right/>
      <top/>
      <bottom/>
      <diagonal/>
    </border>
    <border>
      <left/>
      <right/>
      <top style="thin">
        <color rgb="FF000000"/>
      </top>
      <bottom style="double">
        <color rgb="FF000000"/>
      </bottom>
      <diagonal/>
    </border>
    <border>
      <left/>
      <right/>
      <top style="thin">
        <color indexed="64"/>
      </top>
      <bottom style="double">
        <color indexed="64"/>
      </bottom>
      <diagonal/>
    </border>
    <border>
      <left/>
      <right/>
      <top style="thin">
        <color rgb="FF000000"/>
      </top>
      <bottom style="thin">
        <color rgb="FF000000"/>
      </bottom>
      <diagonal/>
    </border>
  </borders>
  <cellStyleXfs count="3">
    <xf numFmtId="0" fontId="0" fillId="0" borderId="0"/>
    <xf numFmtId="0" fontId="13" fillId="0" borderId="0"/>
    <xf numFmtId="0" fontId="14" fillId="0" borderId="0"/>
  </cellStyleXfs>
  <cellXfs count="56">
    <xf numFmtId="0" fontId="0" fillId="0" borderId="0" xfId="0"/>
    <xf numFmtId="4" fontId="0" fillId="0" borderId="0" xfId="0" applyNumberFormat="1"/>
    <xf numFmtId="0" fontId="1" fillId="0" borderId="0" xfId="0" applyFont="1" applyAlignment="1">
      <alignment horizontal="left"/>
    </xf>
    <xf numFmtId="4" fontId="0" fillId="0" borderId="0" xfId="0" applyNumberFormat="1" applyAlignment="1">
      <alignment horizontal="center"/>
    </xf>
    <xf numFmtId="4" fontId="2" fillId="0" borderId="0" xfId="0" applyNumberFormat="1" applyFont="1" applyAlignment="1">
      <alignment horizontal="right"/>
    </xf>
    <xf numFmtId="0" fontId="0" fillId="0" borderId="0" xfId="0" applyAlignment="1">
      <alignment vertical="top"/>
    </xf>
    <xf numFmtId="0" fontId="3" fillId="0" borderId="0" xfId="0" applyFont="1"/>
    <xf numFmtId="4" fontId="3" fillId="0" borderId="0" xfId="0" applyNumberFormat="1" applyFont="1" applyAlignment="1">
      <alignment horizontal="right"/>
    </xf>
    <xf numFmtId="4" fontId="3" fillId="0" borderId="0" xfId="0" applyNumberFormat="1" applyFont="1" applyAlignment="1">
      <alignment horizontal="left"/>
    </xf>
    <xf numFmtId="4" fontId="4" fillId="0" borderId="0" xfId="0" applyNumberFormat="1" applyFont="1"/>
    <xf numFmtId="4" fontId="4" fillId="0" borderId="0" xfId="0" applyNumberFormat="1" applyFont="1" applyAlignment="1">
      <alignment horizontal="right"/>
    </xf>
    <xf numFmtId="0" fontId="4" fillId="0" borderId="0" xfId="0" applyFont="1"/>
    <xf numFmtId="4" fontId="4" fillId="0" borderId="0" xfId="0" applyNumberFormat="1" applyFont="1" applyAlignment="1">
      <alignment horizontal="left"/>
    </xf>
    <xf numFmtId="0" fontId="5" fillId="0" borderId="0" xfId="0" applyFont="1"/>
    <xf numFmtId="0" fontId="6" fillId="0" borderId="0" xfId="0" applyFont="1" applyAlignment="1">
      <alignment horizontal="right"/>
    </xf>
    <xf numFmtId="0" fontId="3" fillId="0" borderId="0" xfId="0" applyFont="1" applyAlignment="1">
      <alignment vertical="top"/>
    </xf>
    <xf numFmtId="4" fontId="7" fillId="0" borderId="0" xfId="0" applyNumberFormat="1" applyFont="1" applyAlignment="1">
      <alignment horizontal="left"/>
    </xf>
    <xf numFmtId="0" fontId="8" fillId="0" borderId="0" xfId="0" applyFont="1"/>
    <xf numFmtId="0" fontId="5" fillId="0" borderId="0" xfId="0" applyFont="1" applyAlignment="1">
      <alignment vertical="top"/>
    </xf>
    <xf numFmtId="4" fontId="5" fillId="0" borderId="0" xfId="0" applyNumberFormat="1" applyFont="1"/>
    <xf numFmtId="49" fontId="5" fillId="0" borderId="0" xfId="0" applyNumberFormat="1" applyFont="1" applyAlignment="1">
      <alignment vertical="top"/>
    </xf>
    <xf numFmtId="0" fontId="5" fillId="0" borderId="1" xfId="0" applyFont="1" applyBorder="1"/>
    <xf numFmtId="4" fontId="5" fillId="0" borderId="1" xfId="0" applyNumberFormat="1" applyFont="1" applyBorder="1"/>
    <xf numFmtId="0" fontId="5" fillId="0" borderId="3" xfId="0" applyFont="1" applyBorder="1"/>
    <xf numFmtId="4" fontId="5" fillId="0" borderId="3" xfId="0" applyNumberFormat="1" applyFont="1" applyBorder="1"/>
    <xf numFmtId="4" fontId="2" fillId="0" borderId="0" xfId="0" applyNumberFormat="1" applyFont="1"/>
    <xf numFmtId="49" fontId="9" fillId="0" borderId="0" xfId="0" applyNumberFormat="1" applyFont="1" applyAlignment="1">
      <alignment horizontal="left" vertical="top"/>
    </xf>
    <xf numFmtId="4" fontId="9" fillId="0" borderId="0" xfId="0" applyNumberFormat="1" applyFont="1" applyAlignment="1">
      <alignment vertical="top" wrapText="1"/>
    </xf>
    <xf numFmtId="4" fontId="9" fillId="0" borderId="0" xfId="0" applyNumberFormat="1" applyFont="1" applyAlignment="1">
      <alignment horizontal="right" wrapText="1"/>
    </xf>
    <xf numFmtId="4" fontId="9" fillId="0" borderId="0" xfId="0" applyNumberFormat="1" applyFont="1" applyAlignment="1">
      <alignment horizontal="right"/>
    </xf>
    <xf numFmtId="49" fontId="5" fillId="0" borderId="0" xfId="0" applyNumberFormat="1" applyFont="1" applyAlignment="1">
      <alignment horizontal="left" vertical="top"/>
    </xf>
    <xf numFmtId="4" fontId="5" fillId="0" borderId="0" xfId="0" applyNumberFormat="1" applyFont="1" applyAlignment="1">
      <alignment vertical="top"/>
    </xf>
    <xf numFmtId="4" fontId="9" fillId="0" borderId="0" xfId="0" applyNumberFormat="1" applyFont="1"/>
    <xf numFmtId="4" fontId="10" fillId="0" borderId="0" xfId="0" applyNumberFormat="1" applyFont="1" applyAlignment="1">
      <alignment horizontal="right"/>
    </xf>
    <xf numFmtId="49" fontId="10" fillId="0" borderId="0" xfId="0" applyNumberFormat="1" applyFont="1" applyAlignment="1">
      <alignment horizontal="left" vertical="top"/>
    </xf>
    <xf numFmtId="4" fontId="10" fillId="0" borderId="0" xfId="0" applyNumberFormat="1" applyFont="1" applyAlignment="1">
      <alignment vertical="top"/>
    </xf>
    <xf numFmtId="4" fontId="9" fillId="0" borderId="0" xfId="0" applyNumberFormat="1" applyFont="1" applyAlignment="1">
      <alignment horizontal="left" vertical="top" wrapText="1"/>
    </xf>
    <xf numFmtId="4" fontId="9" fillId="0" borderId="0" xfId="0" applyNumberFormat="1" applyFont="1" applyAlignment="1">
      <alignment vertical="top"/>
    </xf>
    <xf numFmtId="0" fontId="0" fillId="0" borderId="0" xfId="0" applyAlignment="1">
      <alignment horizontal="right"/>
    </xf>
    <xf numFmtId="0" fontId="9" fillId="0" borderId="0" xfId="0" applyFont="1" applyAlignment="1">
      <alignment vertical="center" wrapText="1"/>
    </xf>
    <xf numFmtId="4" fontId="10" fillId="0" borderId="2" xfId="0" applyNumberFormat="1" applyFont="1" applyBorder="1" applyAlignment="1">
      <alignment vertical="top"/>
    </xf>
    <xf numFmtId="0" fontId="0" fillId="0" borderId="2" xfId="0" applyBorder="1" applyAlignment="1">
      <alignment horizontal="right"/>
    </xf>
    <xf numFmtId="4" fontId="0" fillId="0" borderId="2" xfId="0" applyNumberFormat="1" applyBorder="1" applyAlignment="1">
      <alignment horizontal="right"/>
    </xf>
    <xf numFmtId="4" fontId="5" fillId="0" borderId="0" xfId="0" applyNumberFormat="1" applyFont="1" applyAlignment="1">
      <alignment vertical="top" wrapText="1"/>
    </xf>
    <xf numFmtId="4" fontId="10" fillId="0" borderId="1" xfId="0" applyNumberFormat="1" applyFont="1" applyBorder="1" applyAlignment="1">
      <alignment vertical="top" wrapText="1"/>
    </xf>
    <xf numFmtId="0" fontId="0" fillId="0" borderId="2" xfId="0" applyBorder="1"/>
    <xf numFmtId="4" fontId="0" fillId="0" borderId="2" xfId="0" applyNumberFormat="1" applyBorder="1"/>
    <xf numFmtId="0" fontId="5" fillId="0" borderId="0" xfId="0" applyFont="1" applyAlignment="1">
      <alignment vertical="top" wrapText="1"/>
    </xf>
    <xf numFmtId="0" fontId="11" fillId="0" borderId="0" xfId="0" applyFont="1" applyAlignment="1">
      <alignment vertical="top" wrapText="1"/>
    </xf>
    <xf numFmtId="0" fontId="11" fillId="0" borderId="0" xfId="0" applyFont="1" applyAlignment="1">
      <alignment horizontal="center"/>
    </xf>
    <xf numFmtId="0" fontId="12" fillId="0" borderId="0" xfId="0" applyFont="1" applyAlignment="1">
      <alignment vertical="top" wrapText="1"/>
    </xf>
    <xf numFmtId="4" fontId="11" fillId="0" borderId="0" xfId="0" applyNumberFormat="1" applyFont="1" applyAlignment="1">
      <alignment vertical="top" wrapText="1"/>
    </xf>
    <xf numFmtId="4" fontId="10" fillId="0" borderId="0" xfId="0" applyNumberFormat="1" applyFont="1" applyAlignment="1">
      <alignment vertical="top" wrapText="1"/>
    </xf>
    <xf numFmtId="0" fontId="15" fillId="0" borderId="0" xfId="0" applyFont="1"/>
    <xf numFmtId="0" fontId="15" fillId="0" borderId="0" xfId="0" applyFont="1" applyAlignment="1">
      <alignment horizontal="right"/>
    </xf>
    <xf numFmtId="14" fontId="0" fillId="0" borderId="0" xfId="0" applyNumberFormat="1" applyAlignment="1">
      <alignment horizontal="left"/>
    </xf>
  </cellXfs>
  <cellStyles count="3">
    <cellStyle name="Navadno" xfId="0" builtinId="0"/>
    <cellStyle name="Navadno 2 3 2 2" xfId="2"/>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8"/>
  <sheetViews>
    <sheetView tabSelected="1" zoomScaleNormal="100" workbookViewId="0">
      <selection activeCell="F217" sqref="F217"/>
    </sheetView>
  </sheetViews>
  <sheetFormatPr defaultRowHeight="15" x14ac:dyDescent="0.25"/>
  <cols>
    <col min="2" max="2" width="40.5703125" customWidth="1"/>
    <col min="3" max="3" width="12" customWidth="1"/>
    <col min="5" max="5" width="6" customWidth="1"/>
    <col min="6" max="6" width="10.5703125" customWidth="1"/>
  </cols>
  <sheetData>
    <row r="1" spans="1:6" ht="23.25" x14ac:dyDescent="0.35">
      <c r="A1" s="2"/>
      <c r="C1" s="3"/>
      <c r="D1" s="1"/>
      <c r="E1" s="1"/>
      <c r="F1" s="4"/>
    </row>
    <row r="2" spans="1:6" ht="23.25" x14ac:dyDescent="0.35">
      <c r="A2" s="2"/>
      <c r="B2" s="2"/>
      <c r="C2" s="3"/>
      <c r="D2" s="1"/>
      <c r="E2" s="1"/>
      <c r="F2" s="4"/>
    </row>
    <row r="3" spans="1:6" ht="23.25" x14ac:dyDescent="0.35">
      <c r="A3" s="2"/>
      <c r="B3" s="2" t="s">
        <v>0</v>
      </c>
      <c r="C3" s="3"/>
      <c r="D3" s="1"/>
      <c r="E3" s="1"/>
      <c r="F3" s="4"/>
    </row>
    <row r="4" spans="1:6" ht="23.25" x14ac:dyDescent="0.35">
      <c r="A4" s="2"/>
      <c r="B4" s="2"/>
      <c r="C4" s="3"/>
      <c r="D4" s="1"/>
      <c r="E4" s="1"/>
      <c r="F4" s="4"/>
    </row>
    <row r="5" spans="1:6" ht="15.75" x14ac:dyDescent="0.25">
      <c r="A5" s="5"/>
      <c r="C5" s="3"/>
      <c r="D5" s="1"/>
      <c r="E5" s="1"/>
      <c r="F5" s="4"/>
    </row>
    <row r="6" spans="1:6" ht="15.75" x14ac:dyDescent="0.25">
      <c r="A6" s="5"/>
      <c r="C6" s="3"/>
      <c r="D6" s="1"/>
      <c r="E6" s="1"/>
      <c r="F6" s="4"/>
    </row>
    <row r="7" spans="1:6" ht="15.75" x14ac:dyDescent="0.25">
      <c r="A7" s="5"/>
      <c r="C7" s="3"/>
      <c r="D7" s="1"/>
      <c r="E7" s="1"/>
      <c r="F7" s="4"/>
    </row>
    <row r="8" spans="1:6" ht="15.75" x14ac:dyDescent="0.25">
      <c r="A8" s="5"/>
      <c r="C8" s="3"/>
      <c r="D8" s="1"/>
      <c r="E8" s="1"/>
      <c r="F8" s="4"/>
    </row>
    <row r="9" spans="1:6" ht="18.75" x14ac:dyDescent="0.3">
      <c r="A9" s="6" t="s">
        <v>1</v>
      </c>
      <c r="B9" s="6"/>
      <c r="C9" s="7" t="s">
        <v>9</v>
      </c>
      <c r="D9" s="8"/>
      <c r="E9" s="9"/>
      <c r="F9" s="10"/>
    </row>
    <row r="10" spans="1:6" ht="18.75" x14ac:dyDescent="0.3">
      <c r="A10" s="6"/>
      <c r="B10" s="6"/>
      <c r="C10" s="7" t="s">
        <v>60</v>
      </c>
      <c r="D10" s="8"/>
      <c r="E10" s="9"/>
      <c r="F10" s="10"/>
    </row>
    <row r="11" spans="1:6" ht="18.75" x14ac:dyDescent="0.3">
      <c r="A11" s="6"/>
      <c r="B11" s="6"/>
      <c r="C11" s="7"/>
      <c r="D11" s="8"/>
      <c r="E11" s="9"/>
      <c r="F11" s="10"/>
    </row>
    <row r="12" spans="1:6" ht="18.75" x14ac:dyDescent="0.3">
      <c r="A12" s="6"/>
      <c r="B12" s="6"/>
      <c r="C12" s="7"/>
      <c r="D12" s="8"/>
      <c r="E12" s="9"/>
      <c r="F12" s="10"/>
    </row>
    <row r="13" spans="1:6" ht="18.75" x14ac:dyDescent="0.3">
      <c r="A13" s="6"/>
      <c r="B13" s="11"/>
      <c r="C13" s="7"/>
      <c r="D13" s="8"/>
      <c r="E13" s="9"/>
      <c r="F13" s="10"/>
    </row>
    <row r="14" spans="1:6" ht="18.75" x14ac:dyDescent="0.3">
      <c r="A14" s="6" t="s">
        <v>2</v>
      </c>
      <c r="B14" s="11"/>
      <c r="C14" s="7" t="s">
        <v>5</v>
      </c>
      <c r="D14" s="8"/>
      <c r="E14" s="9"/>
      <c r="F14" s="10"/>
    </row>
    <row r="15" spans="1:6" ht="18.75" x14ac:dyDescent="0.3">
      <c r="A15" s="6"/>
      <c r="B15" s="11"/>
      <c r="C15" s="10" t="s">
        <v>6</v>
      </c>
      <c r="D15" s="12"/>
      <c r="E15" s="9"/>
      <c r="F15" s="10"/>
    </row>
    <row r="16" spans="1:6" ht="18.75" x14ac:dyDescent="0.3">
      <c r="A16" s="6"/>
      <c r="B16" s="11"/>
      <c r="C16" s="10" t="s">
        <v>7</v>
      </c>
      <c r="D16" s="12"/>
      <c r="E16" s="9"/>
      <c r="F16" s="10"/>
    </row>
    <row r="17" spans="1:6" ht="18.75" x14ac:dyDescent="0.3">
      <c r="A17" s="5"/>
      <c r="C17" s="10" t="s">
        <v>8</v>
      </c>
      <c r="E17" s="1"/>
      <c r="F17" s="4"/>
    </row>
    <row r="18" spans="1:6" ht="15.75" x14ac:dyDescent="0.25">
      <c r="A18" s="13"/>
      <c r="C18" s="14"/>
      <c r="D18" s="1"/>
      <c r="E18" s="1"/>
      <c r="F18" s="4"/>
    </row>
    <row r="19" spans="1:6" ht="15.75" x14ac:dyDescent="0.25">
      <c r="A19" s="13"/>
      <c r="C19" s="14"/>
      <c r="D19" s="1"/>
      <c r="E19" s="1"/>
      <c r="F19" s="4"/>
    </row>
    <row r="20" spans="1:6" ht="18.75" x14ac:dyDescent="0.3">
      <c r="A20" s="15" t="s">
        <v>3</v>
      </c>
      <c r="B20" s="6"/>
      <c r="C20" s="7" t="s">
        <v>4</v>
      </c>
      <c r="D20" s="1"/>
      <c r="E20" s="1"/>
      <c r="F20" s="4"/>
    </row>
    <row r="40" spans="2:3" x14ac:dyDescent="0.25">
      <c r="C40" s="16" t="s">
        <v>46</v>
      </c>
    </row>
    <row r="41" spans="2:3" x14ac:dyDescent="0.25">
      <c r="C41" t="s">
        <v>47</v>
      </c>
    </row>
    <row r="43" spans="2:3" x14ac:dyDescent="0.25">
      <c r="C43" s="55">
        <v>45728</v>
      </c>
    </row>
    <row r="46" spans="2:3" ht="21" x14ac:dyDescent="0.35">
      <c r="B46" s="17" t="s">
        <v>45</v>
      </c>
    </row>
    <row r="50" spans="1:5" ht="15.75" x14ac:dyDescent="0.25">
      <c r="A50" s="18" t="s">
        <v>13</v>
      </c>
      <c r="B50" s="13" t="s">
        <v>14</v>
      </c>
      <c r="C50" s="19">
        <f>F106+F124+F161+F181+F189</f>
        <v>0</v>
      </c>
      <c r="D50" s="19" t="s">
        <v>50</v>
      </c>
    </row>
    <row r="51" spans="1:5" ht="15.75" x14ac:dyDescent="0.25">
      <c r="A51" s="20" t="s">
        <v>40</v>
      </c>
      <c r="B51" s="18" t="s">
        <v>41</v>
      </c>
      <c r="C51" s="19">
        <f>F199+F208+F216</f>
        <v>0</v>
      </c>
      <c r="D51" s="19" t="s">
        <v>50</v>
      </c>
    </row>
    <row r="52" spans="1:5" ht="15.75" x14ac:dyDescent="0.25">
      <c r="A52" s="20" t="s">
        <v>83</v>
      </c>
      <c r="B52" s="18" t="s">
        <v>84</v>
      </c>
      <c r="C52" s="19">
        <f>F227</f>
        <v>0</v>
      </c>
      <c r="D52" s="19" t="s">
        <v>50</v>
      </c>
    </row>
    <row r="54" spans="1:5" ht="16.5" thickBot="1" x14ac:dyDescent="0.3">
      <c r="B54" s="21" t="s">
        <v>48</v>
      </c>
      <c r="C54" s="22">
        <f>SUM(C50:C52)</f>
        <v>0</v>
      </c>
      <c r="D54" s="22" t="s">
        <v>50</v>
      </c>
      <c r="E54" s="19"/>
    </row>
    <row r="55" spans="1:5" ht="16.5" thickTop="1" x14ac:dyDescent="0.25">
      <c r="B55" s="13"/>
      <c r="C55" s="19"/>
      <c r="D55" s="19"/>
      <c r="E55" s="19"/>
    </row>
    <row r="56" spans="1:5" ht="15.75" x14ac:dyDescent="0.25">
      <c r="B56" s="13" t="s">
        <v>66</v>
      </c>
      <c r="C56" s="19">
        <f>+C54*0.22</f>
        <v>0</v>
      </c>
      <c r="D56" s="19" t="s">
        <v>50</v>
      </c>
      <c r="E56" s="19"/>
    </row>
    <row r="57" spans="1:5" ht="15.75" x14ac:dyDescent="0.25">
      <c r="B57" s="13"/>
      <c r="C57" s="19"/>
      <c r="D57" s="19"/>
      <c r="E57" s="19"/>
    </row>
    <row r="58" spans="1:5" ht="15.75" x14ac:dyDescent="0.25">
      <c r="B58" s="23" t="s">
        <v>49</v>
      </c>
      <c r="C58" s="24">
        <f>+C54+C56</f>
        <v>0</v>
      </c>
      <c r="D58" s="24" t="s">
        <v>50</v>
      </c>
      <c r="E58" s="25"/>
    </row>
    <row r="88" spans="1:6" x14ac:dyDescent="0.25">
      <c r="A88" s="35"/>
    </row>
    <row r="89" spans="1:6" x14ac:dyDescent="0.25">
      <c r="A89" s="35"/>
    </row>
    <row r="90" spans="1:6" x14ac:dyDescent="0.25">
      <c r="A90" s="35"/>
    </row>
    <row r="91" spans="1:6" x14ac:dyDescent="0.25">
      <c r="A91" s="35"/>
    </row>
    <row r="92" spans="1:6" x14ac:dyDescent="0.25">
      <c r="A92" s="35"/>
    </row>
    <row r="93" spans="1:6" x14ac:dyDescent="0.25">
      <c r="A93" s="35"/>
    </row>
    <row r="94" spans="1:6" x14ac:dyDescent="0.25">
      <c r="A94" s="35"/>
    </row>
    <row r="95" spans="1:6" ht="15.75" x14ac:dyDescent="0.25">
      <c r="A95" s="30" t="s">
        <v>13</v>
      </c>
      <c r="B95" s="31" t="s">
        <v>14</v>
      </c>
      <c r="C95" s="29" t="s">
        <v>10</v>
      </c>
      <c r="D95" s="29" t="s">
        <v>11</v>
      </c>
      <c r="E95" s="28"/>
      <c r="F95" s="29" t="s">
        <v>12</v>
      </c>
    </row>
    <row r="96" spans="1:6" x14ac:dyDescent="0.25">
      <c r="A96" s="26"/>
      <c r="B96" s="27"/>
      <c r="C96" s="32"/>
      <c r="D96" s="32"/>
      <c r="E96" s="32"/>
    </row>
    <row r="97" spans="1:14" ht="15.75" x14ac:dyDescent="0.25">
      <c r="A97" s="30" t="s">
        <v>15</v>
      </c>
      <c r="B97" s="31" t="s">
        <v>19</v>
      </c>
      <c r="C97" s="32"/>
      <c r="D97" s="29"/>
      <c r="E97" s="33"/>
    </row>
    <row r="98" spans="1:14" x14ac:dyDescent="0.25">
      <c r="A98" s="34"/>
      <c r="B98" s="35"/>
      <c r="C98" s="32"/>
      <c r="D98" s="29"/>
      <c r="E98" s="33"/>
    </row>
    <row r="99" spans="1:14" ht="79.5" customHeight="1" x14ac:dyDescent="0.25">
      <c r="A99" s="26" t="s">
        <v>16</v>
      </c>
      <c r="B99" s="36" t="s">
        <v>61</v>
      </c>
      <c r="C99" s="29" t="s">
        <v>21</v>
      </c>
      <c r="D99" s="29">
        <v>5.85</v>
      </c>
      <c r="E99" s="29"/>
      <c r="F99" s="29">
        <f>+D99*E99</f>
        <v>0</v>
      </c>
    </row>
    <row r="100" spans="1:14" x14ac:dyDescent="0.25">
      <c r="A100" s="34"/>
      <c r="B100" s="37"/>
      <c r="C100" s="29"/>
      <c r="D100" s="29"/>
      <c r="E100" s="29"/>
      <c r="F100" s="38"/>
    </row>
    <row r="101" spans="1:14" ht="51" x14ac:dyDescent="0.25">
      <c r="A101" s="26" t="s">
        <v>17</v>
      </c>
      <c r="B101" s="39" t="s">
        <v>20</v>
      </c>
      <c r="C101" s="29" t="s">
        <v>21</v>
      </c>
      <c r="D101" s="29">
        <f>8*0.6*0.6+0.6*0.8</f>
        <v>3.36</v>
      </c>
      <c r="E101" s="29"/>
      <c r="F101" s="29">
        <f>+D101*E101</f>
        <v>0</v>
      </c>
    </row>
    <row r="102" spans="1:14" x14ac:dyDescent="0.25">
      <c r="A102" s="34"/>
      <c r="B102" s="37"/>
      <c r="C102" s="29"/>
      <c r="D102" s="29"/>
      <c r="E102" s="29"/>
      <c r="F102" s="38"/>
    </row>
    <row r="103" spans="1:14" ht="76.5" x14ac:dyDescent="0.25">
      <c r="A103" s="26" t="s">
        <v>18</v>
      </c>
      <c r="B103" s="39" t="s">
        <v>100</v>
      </c>
      <c r="C103" s="29" t="s">
        <v>22</v>
      </c>
      <c r="D103" s="29">
        <f>5.5+7.5*0.45+2*1*2.3*0.12</f>
        <v>9.4269999999999996</v>
      </c>
      <c r="E103" s="29"/>
      <c r="F103" s="29">
        <f>+D103*E103</f>
        <v>0</v>
      </c>
    </row>
    <row r="104" spans="1:14" x14ac:dyDescent="0.25">
      <c r="C104" s="38"/>
      <c r="D104" s="38"/>
      <c r="E104" s="38"/>
      <c r="F104" s="38"/>
    </row>
    <row r="105" spans="1:14" x14ac:dyDescent="0.25">
      <c r="C105" s="38"/>
      <c r="D105" s="38"/>
      <c r="E105" s="38"/>
      <c r="F105" s="38"/>
      <c r="J105" s="29"/>
      <c r="N105" s="51"/>
    </row>
    <row r="106" spans="1:14" ht="15.75" thickBot="1" x14ac:dyDescent="0.3">
      <c r="B106" s="40" t="s">
        <v>24</v>
      </c>
      <c r="C106" s="41"/>
      <c r="D106" s="41"/>
      <c r="E106" s="41"/>
      <c r="F106" s="42">
        <f>SUM(F99:F104)</f>
        <v>0</v>
      </c>
    </row>
    <row r="107" spans="1:14" ht="15.75" thickTop="1" x14ac:dyDescent="0.25">
      <c r="C107" s="38"/>
      <c r="D107" s="38"/>
      <c r="E107" s="38"/>
      <c r="F107" s="38"/>
    </row>
    <row r="108" spans="1:14" x14ac:dyDescent="0.25">
      <c r="C108" s="38"/>
      <c r="D108" s="38"/>
      <c r="E108" s="38"/>
      <c r="F108" s="38"/>
    </row>
    <row r="109" spans="1:14" ht="15.75" thickTop="1" x14ac:dyDescent="0.25">
      <c r="C109" s="38"/>
      <c r="D109" s="38"/>
      <c r="E109" s="38"/>
      <c r="F109" s="38"/>
    </row>
    <row r="110" spans="1:14" ht="15.75" x14ac:dyDescent="0.25">
      <c r="A110" s="30" t="s">
        <v>27</v>
      </c>
      <c r="B110" s="43" t="s">
        <v>26</v>
      </c>
      <c r="C110" s="38"/>
      <c r="D110" s="38"/>
      <c r="E110" s="38"/>
      <c r="F110" s="38"/>
    </row>
    <row r="111" spans="1:14" x14ac:dyDescent="0.25">
      <c r="C111" s="38"/>
      <c r="D111" s="38"/>
      <c r="E111" s="38"/>
      <c r="F111" s="38"/>
    </row>
    <row r="112" spans="1:14" ht="63.75" x14ac:dyDescent="0.25">
      <c r="A112" s="26" t="s">
        <v>16</v>
      </c>
      <c r="B112" s="27" t="s">
        <v>62</v>
      </c>
      <c r="C112" s="29" t="s">
        <v>21</v>
      </c>
      <c r="D112" s="29">
        <f>0.4*0.5*2+0.45*0.5*6+0.2*0.34*2+0.22*0.5*2+0.4*0.5*7+0.58*0.8+0.4*0.7+0.4*0.8*2+0.2*0.36+0.4*0.5+0.42*0.5</f>
        <v>5.3720000000000008</v>
      </c>
      <c r="E112" s="29"/>
      <c r="F112" s="29">
        <f>+D112*E112</f>
        <v>0</v>
      </c>
    </row>
    <row r="113" spans="1:6" x14ac:dyDescent="0.25">
      <c r="A113" s="26"/>
      <c r="B113" s="27"/>
      <c r="C113" s="29"/>
      <c r="D113" s="29"/>
      <c r="E113" s="29"/>
      <c r="F113" s="29"/>
    </row>
    <row r="114" spans="1:6" ht="63.75" x14ac:dyDescent="0.25">
      <c r="A114" s="26" t="s">
        <v>17</v>
      </c>
      <c r="B114" s="27" t="s">
        <v>63</v>
      </c>
      <c r="C114" s="29" t="s">
        <v>21</v>
      </c>
      <c r="D114" s="29">
        <f>0.34*0.36*5+0.25*0.5*4+0.3*0.36+0.34*0.5+0.4*0.5*3+0.44*0.3</f>
        <v>2.1220000000000003</v>
      </c>
      <c r="E114" s="29"/>
      <c r="F114" s="29">
        <f>+D114*E114</f>
        <v>0</v>
      </c>
    </row>
    <row r="115" spans="1:6" x14ac:dyDescent="0.25">
      <c r="A115" s="26"/>
      <c r="B115" s="27"/>
      <c r="C115" s="29"/>
      <c r="D115" s="29"/>
      <c r="E115" s="29"/>
      <c r="F115" s="29"/>
    </row>
    <row r="116" spans="1:6" ht="63.75" x14ac:dyDescent="0.25">
      <c r="A116" s="26" t="s">
        <v>18</v>
      </c>
      <c r="B116" s="27" t="s">
        <v>71</v>
      </c>
      <c r="C116" s="29" t="s">
        <v>21</v>
      </c>
      <c r="D116" s="29">
        <f>27*4+5*8</f>
        <v>148</v>
      </c>
      <c r="E116" s="29"/>
      <c r="F116" s="29">
        <f>+D116*E116</f>
        <v>0</v>
      </c>
    </row>
    <row r="117" spans="1:6" x14ac:dyDescent="0.25">
      <c r="B117" s="27"/>
      <c r="C117" s="29"/>
      <c r="D117" s="29"/>
      <c r="E117" s="29"/>
      <c r="F117" s="29"/>
    </row>
    <row r="118" spans="1:6" ht="38.25" x14ac:dyDescent="0.25">
      <c r="A118" s="26" t="s">
        <v>23</v>
      </c>
      <c r="B118" s="27" t="s">
        <v>65</v>
      </c>
      <c r="C118" s="29" t="s">
        <v>21</v>
      </c>
      <c r="D118" s="29">
        <f>45*0.6*0.6+0.6*4</f>
        <v>18.599999999999998</v>
      </c>
      <c r="E118" s="29"/>
      <c r="F118" s="29">
        <f>D118*E118</f>
        <v>0</v>
      </c>
    </row>
    <row r="119" spans="1:6" x14ac:dyDescent="0.25">
      <c r="A119" s="26"/>
      <c r="B119" s="27"/>
      <c r="C119" s="29"/>
      <c r="D119" s="29"/>
      <c r="E119" s="29"/>
      <c r="F119" s="29"/>
    </row>
    <row r="120" spans="1:6" ht="38.25" x14ac:dyDescent="0.25">
      <c r="A120" s="26" t="s">
        <v>34</v>
      </c>
      <c r="B120" s="27" t="s">
        <v>76</v>
      </c>
      <c r="C120" s="29" t="s">
        <v>70</v>
      </c>
      <c r="D120" s="29">
        <f>4*1.1+2*6+2*0.5</f>
        <v>17.399999999999999</v>
      </c>
      <c r="E120" s="29"/>
      <c r="F120" s="29">
        <f>D120*E120</f>
        <v>0</v>
      </c>
    </row>
    <row r="121" spans="1:6" x14ac:dyDescent="0.25">
      <c r="A121" s="26"/>
      <c r="B121" s="27"/>
      <c r="C121" s="29"/>
      <c r="D121" s="29"/>
      <c r="E121" s="29"/>
      <c r="F121" s="29"/>
    </row>
    <row r="122" spans="1:6" ht="25.5" x14ac:dyDescent="0.25">
      <c r="A122" s="26" t="s">
        <v>53</v>
      </c>
      <c r="B122" s="27" t="s">
        <v>89</v>
      </c>
      <c r="C122" s="29" t="s">
        <v>21</v>
      </c>
      <c r="D122" s="29">
        <v>8</v>
      </c>
      <c r="E122" s="29"/>
      <c r="F122" s="29">
        <f>D122*E122</f>
        <v>0</v>
      </c>
    </row>
    <row r="124" spans="1:6" ht="15.75" thickBot="1" x14ac:dyDescent="0.3">
      <c r="B124" s="44" t="s">
        <v>28</v>
      </c>
      <c r="C124" s="45"/>
      <c r="D124" s="45"/>
      <c r="E124" s="45"/>
      <c r="F124" s="46">
        <f>SUM(F112:F122)</f>
        <v>0</v>
      </c>
    </row>
    <row r="125" spans="1:6" ht="15.75" thickTop="1" x14ac:dyDescent="0.25"/>
    <row r="127" spans="1:6" ht="15.75" x14ac:dyDescent="0.25">
      <c r="A127" s="30" t="s">
        <v>25</v>
      </c>
      <c r="B127" s="43" t="s">
        <v>30</v>
      </c>
    </row>
    <row r="129" spans="1:6" ht="38.25" x14ac:dyDescent="0.25">
      <c r="A129" s="26" t="s">
        <v>16</v>
      </c>
      <c r="B129" s="27" t="s">
        <v>64</v>
      </c>
      <c r="C129" s="29" t="s">
        <v>22</v>
      </c>
      <c r="D129" s="29">
        <v>4.5</v>
      </c>
      <c r="E129" s="29"/>
      <c r="F129" s="29">
        <f>+D129*E129</f>
        <v>0</v>
      </c>
    </row>
    <row r="130" spans="1:6" x14ac:dyDescent="0.25">
      <c r="B130" s="27"/>
      <c r="C130" s="29"/>
      <c r="D130" s="29"/>
      <c r="E130" s="29"/>
      <c r="F130" s="29"/>
    </row>
    <row r="131" spans="1:6" ht="38.25" x14ac:dyDescent="0.25">
      <c r="A131" s="26" t="s">
        <v>17</v>
      </c>
      <c r="B131" s="27" t="s">
        <v>73</v>
      </c>
      <c r="C131" s="29" t="s">
        <v>31</v>
      </c>
      <c r="D131" s="29">
        <v>20</v>
      </c>
      <c r="E131" s="29"/>
      <c r="F131" s="29">
        <f>D131*E131</f>
        <v>0</v>
      </c>
    </row>
    <row r="132" spans="1:6" x14ac:dyDescent="0.25">
      <c r="A132" s="34"/>
      <c r="B132" s="27"/>
      <c r="C132" s="29"/>
      <c r="D132" s="29"/>
      <c r="E132" s="29"/>
      <c r="F132" s="29"/>
    </row>
    <row r="133" spans="1:6" ht="38.25" x14ac:dyDescent="0.25">
      <c r="A133" s="26" t="s">
        <v>18</v>
      </c>
      <c r="B133" s="27" t="s">
        <v>72</v>
      </c>
      <c r="C133" s="29" t="s">
        <v>31</v>
      </c>
      <c r="D133" s="29">
        <v>20</v>
      </c>
      <c r="E133" s="29"/>
      <c r="F133" s="29">
        <f>D133*E133</f>
        <v>0</v>
      </c>
    </row>
    <row r="134" spans="1:6" x14ac:dyDescent="0.25">
      <c r="B134" s="27"/>
      <c r="C134" s="29"/>
      <c r="D134" s="29"/>
      <c r="E134" s="29"/>
      <c r="F134" s="29"/>
    </row>
    <row r="135" spans="1:6" ht="51" x14ac:dyDescent="0.25">
      <c r="A135" s="26" t="s">
        <v>23</v>
      </c>
      <c r="B135" s="27" t="s">
        <v>33</v>
      </c>
      <c r="C135" s="29" t="s">
        <v>32</v>
      </c>
      <c r="D135" s="29">
        <v>4</v>
      </c>
      <c r="E135" s="29"/>
      <c r="F135" s="29">
        <f>D135*E135</f>
        <v>0</v>
      </c>
    </row>
    <row r="136" spans="1:6" x14ac:dyDescent="0.25">
      <c r="B136" s="27"/>
      <c r="C136" s="29"/>
      <c r="D136" s="29"/>
      <c r="E136" s="29"/>
      <c r="F136" s="29"/>
    </row>
    <row r="137" spans="1:6" ht="51" x14ac:dyDescent="0.25">
      <c r="A137" s="26" t="s">
        <v>34</v>
      </c>
      <c r="B137" s="27" t="s">
        <v>35</v>
      </c>
      <c r="C137" s="29" t="s">
        <v>32</v>
      </c>
      <c r="D137" s="29">
        <v>4</v>
      </c>
      <c r="E137" s="29"/>
      <c r="F137" s="29">
        <f>D137*E137</f>
        <v>0</v>
      </c>
    </row>
    <row r="138" spans="1:6" x14ac:dyDescent="0.25">
      <c r="A138" s="26"/>
      <c r="B138" s="27"/>
      <c r="C138" s="29"/>
      <c r="D138" s="29"/>
      <c r="E138" s="29"/>
      <c r="F138" s="29"/>
    </row>
    <row r="139" spans="1:6" x14ac:dyDescent="0.25">
      <c r="A139" s="26" t="s">
        <v>53</v>
      </c>
      <c r="B139" s="27" t="s">
        <v>68</v>
      </c>
      <c r="C139" s="29" t="s">
        <v>32</v>
      </c>
      <c r="D139" s="29">
        <v>10</v>
      </c>
      <c r="E139" s="29"/>
      <c r="F139" s="29">
        <f>D139*E139</f>
        <v>0</v>
      </c>
    </row>
    <row r="140" spans="1:6" x14ac:dyDescent="0.25">
      <c r="B140" s="27"/>
      <c r="C140" s="29"/>
      <c r="D140" s="29"/>
      <c r="E140" s="29"/>
      <c r="F140" s="29"/>
    </row>
    <row r="141" spans="1:6" ht="63.75" x14ac:dyDescent="0.25">
      <c r="A141" s="26" t="s">
        <v>54</v>
      </c>
      <c r="B141" s="27" t="s">
        <v>69</v>
      </c>
      <c r="C141" s="29" t="s">
        <v>70</v>
      </c>
      <c r="D141" s="29">
        <v>5</v>
      </c>
      <c r="E141" s="29"/>
      <c r="F141" s="29">
        <f>D141*E141</f>
        <v>0</v>
      </c>
    </row>
    <row r="142" spans="1:6" x14ac:dyDescent="0.25">
      <c r="A142" s="26"/>
      <c r="B142" s="27"/>
      <c r="C142" s="54"/>
      <c r="D142" s="53"/>
      <c r="E142" s="53"/>
      <c r="F142" s="29"/>
    </row>
    <row r="143" spans="1:6" ht="38.25" x14ac:dyDescent="0.25">
      <c r="A143" s="26" t="s">
        <v>55</v>
      </c>
      <c r="B143" s="27" t="s">
        <v>104</v>
      </c>
      <c r="C143" s="29" t="s">
        <v>22</v>
      </c>
      <c r="D143" s="29">
        <v>0.75</v>
      </c>
      <c r="E143" s="29"/>
      <c r="F143" s="29">
        <f>+D143*E143</f>
        <v>0</v>
      </c>
    </row>
    <row r="144" spans="1:6" x14ac:dyDescent="0.25">
      <c r="A144" s="26"/>
      <c r="B144" s="27"/>
      <c r="C144" s="29"/>
      <c r="D144" s="29"/>
      <c r="E144" s="29"/>
      <c r="F144" s="29"/>
    </row>
    <row r="145" spans="1:6" ht="51" x14ac:dyDescent="0.25">
      <c r="A145" s="26" t="s">
        <v>56</v>
      </c>
      <c r="B145" s="27" t="s">
        <v>74</v>
      </c>
      <c r="C145" s="29" t="s">
        <v>31</v>
      </c>
      <c r="D145" s="29">
        <f>D143*50</f>
        <v>37.5</v>
      </c>
      <c r="E145" s="29"/>
      <c r="F145" s="29">
        <f>D145*E145</f>
        <v>0</v>
      </c>
    </row>
    <row r="146" spans="1:6" x14ac:dyDescent="0.25">
      <c r="A146" s="26"/>
      <c r="B146" s="27"/>
      <c r="C146" s="29"/>
      <c r="D146" s="29"/>
      <c r="E146" s="29"/>
      <c r="F146" s="29"/>
    </row>
    <row r="147" spans="1:6" ht="38.25" x14ac:dyDescent="0.25">
      <c r="A147" s="26" t="s">
        <v>57</v>
      </c>
      <c r="B147" s="27" t="s">
        <v>75</v>
      </c>
      <c r="C147" s="29" t="s">
        <v>31</v>
      </c>
      <c r="D147" s="29">
        <f>D143*50</f>
        <v>37.5</v>
      </c>
      <c r="E147" s="29"/>
      <c r="F147" s="29">
        <f>D147*E147</f>
        <v>0</v>
      </c>
    </row>
    <row r="148" spans="1:6" x14ac:dyDescent="0.25">
      <c r="A148" s="26"/>
      <c r="B148" s="27"/>
      <c r="C148" s="29"/>
      <c r="D148" s="29"/>
      <c r="E148" s="29"/>
      <c r="F148" s="29"/>
    </row>
    <row r="149" spans="1:6" ht="51" x14ac:dyDescent="0.25">
      <c r="A149" s="26" t="s">
        <v>58</v>
      </c>
      <c r="B149" s="27" t="s">
        <v>105</v>
      </c>
      <c r="C149" s="54" t="s">
        <v>32</v>
      </c>
      <c r="D149" s="53">
        <f>8*4</f>
        <v>32</v>
      </c>
      <c r="E149" s="53"/>
      <c r="F149" s="29">
        <f>D149*E149</f>
        <v>0</v>
      </c>
    </row>
    <row r="150" spans="1:6" x14ac:dyDescent="0.25">
      <c r="A150" s="26"/>
      <c r="B150" s="27"/>
      <c r="C150" s="54"/>
      <c r="D150" s="53"/>
      <c r="E150" s="53"/>
      <c r="F150" s="29"/>
    </row>
    <row r="151" spans="1:6" ht="51" x14ac:dyDescent="0.25">
      <c r="A151" s="26" t="s">
        <v>90</v>
      </c>
      <c r="B151" s="27" t="s">
        <v>91</v>
      </c>
      <c r="C151" s="29" t="s">
        <v>22</v>
      </c>
      <c r="D151" s="29">
        <v>1.6</v>
      </c>
      <c r="E151" s="29"/>
      <c r="F151" s="29">
        <f>+D151*E151</f>
        <v>0</v>
      </c>
    </row>
    <row r="152" spans="1:6" x14ac:dyDescent="0.25">
      <c r="A152" s="26"/>
      <c r="B152" s="27"/>
      <c r="C152" s="29"/>
      <c r="D152" s="29"/>
      <c r="E152" s="29"/>
      <c r="F152" s="29"/>
    </row>
    <row r="153" spans="1:6" ht="63.75" x14ac:dyDescent="0.25">
      <c r="A153" s="26" t="s">
        <v>93</v>
      </c>
      <c r="B153" s="27" t="s">
        <v>92</v>
      </c>
      <c r="C153" s="29" t="s">
        <v>31</v>
      </c>
      <c r="D153" s="29">
        <v>253</v>
      </c>
      <c r="E153" s="29"/>
      <c r="F153" s="29">
        <f>D153*E153</f>
        <v>0</v>
      </c>
    </row>
    <row r="154" spans="1:6" x14ac:dyDescent="0.25">
      <c r="A154" s="26"/>
      <c r="B154" s="27"/>
      <c r="C154" s="29"/>
      <c r="D154" s="29"/>
      <c r="E154" s="29"/>
      <c r="F154" s="29"/>
    </row>
    <row r="155" spans="1:6" ht="51" x14ac:dyDescent="0.25">
      <c r="A155" s="26" t="s">
        <v>94</v>
      </c>
      <c r="B155" s="27" t="s">
        <v>95</v>
      </c>
      <c r="C155" s="54" t="s">
        <v>32</v>
      </c>
      <c r="D155" s="53">
        <v>14</v>
      </c>
      <c r="E155" s="53"/>
      <c r="F155" s="29">
        <f>D155*E155</f>
        <v>0</v>
      </c>
    </row>
    <row r="156" spans="1:6" x14ac:dyDescent="0.25">
      <c r="A156" s="26"/>
      <c r="B156" s="27"/>
      <c r="C156" s="54"/>
      <c r="D156" s="53"/>
      <c r="E156" s="53"/>
      <c r="F156" s="29"/>
    </row>
    <row r="157" spans="1:6" ht="51" x14ac:dyDescent="0.25">
      <c r="A157" s="26" t="s">
        <v>96</v>
      </c>
      <c r="B157" s="27" t="s">
        <v>98</v>
      </c>
      <c r="C157" s="54" t="s">
        <v>32</v>
      </c>
      <c r="D157" s="53">
        <v>8</v>
      </c>
      <c r="E157" s="53"/>
      <c r="F157" s="29">
        <f>D157*E157</f>
        <v>0</v>
      </c>
    </row>
    <row r="158" spans="1:6" x14ac:dyDescent="0.25">
      <c r="A158" s="26"/>
      <c r="B158" s="27"/>
      <c r="C158" s="29"/>
      <c r="D158" s="29"/>
      <c r="E158" s="29"/>
      <c r="F158" s="29"/>
    </row>
    <row r="159" spans="1:6" ht="38.25" x14ac:dyDescent="0.25">
      <c r="A159" s="26" t="s">
        <v>97</v>
      </c>
      <c r="B159" s="27" t="s">
        <v>99</v>
      </c>
      <c r="C159" s="54" t="s">
        <v>32</v>
      </c>
      <c r="D159" s="53">
        <v>2</v>
      </c>
      <c r="E159" s="53"/>
      <c r="F159" s="29">
        <f>D159*E159</f>
        <v>0</v>
      </c>
    </row>
    <row r="161" spans="1:6" ht="15.75" thickBot="1" x14ac:dyDescent="0.3">
      <c r="B161" s="44" t="s">
        <v>36</v>
      </c>
      <c r="C161" s="45"/>
      <c r="D161" s="45"/>
      <c r="E161" s="45"/>
      <c r="F161" s="46">
        <f>SUM(F129:F159)</f>
        <v>0</v>
      </c>
    </row>
    <row r="162" spans="1:6" ht="15.75" thickTop="1" x14ac:dyDescent="0.25"/>
    <row r="164" spans="1:6" ht="31.5" x14ac:dyDescent="0.25">
      <c r="A164" s="30" t="s">
        <v>29</v>
      </c>
      <c r="B164" s="43" t="s">
        <v>37</v>
      </c>
    </row>
    <row r="166" spans="1:6" ht="93.75" customHeight="1" x14ac:dyDescent="0.25">
      <c r="A166" s="26" t="s">
        <v>16</v>
      </c>
      <c r="B166" s="27" t="s">
        <v>77</v>
      </c>
      <c r="C166" s="29" t="s">
        <v>31</v>
      </c>
      <c r="D166" s="29">
        <v>450</v>
      </c>
      <c r="E166" s="29"/>
      <c r="F166" s="29">
        <f>D166*E166</f>
        <v>0</v>
      </c>
    </row>
    <row r="167" spans="1:6" x14ac:dyDescent="0.25">
      <c r="B167" s="27"/>
      <c r="C167" s="29"/>
      <c r="D167" s="29"/>
      <c r="E167" s="29"/>
      <c r="F167" s="29"/>
    </row>
    <row r="168" spans="1:6" ht="153" x14ac:dyDescent="0.25">
      <c r="A168" s="26" t="s">
        <v>17</v>
      </c>
      <c r="B168" s="27" t="s">
        <v>81</v>
      </c>
      <c r="C168" s="29" t="s">
        <v>31</v>
      </c>
      <c r="D168" s="29">
        <f>2.11*7850*1.1</f>
        <v>18219.850000000002</v>
      </c>
      <c r="E168" s="29"/>
      <c r="F168" s="29">
        <f>D168*E168</f>
        <v>0</v>
      </c>
    </row>
    <row r="169" spans="1:6" x14ac:dyDescent="0.25">
      <c r="A169" s="34"/>
      <c r="B169" s="27"/>
    </row>
    <row r="170" spans="1:6" ht="51" x14ac:dyDescent="0.25">
      <c r="A170" s="26" t="s">
        <v>18</v>
      </c>
      <c r="B170" s="27" t="s">
        <v>38</v>
      </c>
      <c r="C170" s="29" t="s">
        <v>31</v>
      </c>
      <c r="D170" s="29">
        <f>2.11*7850*1.1</f>
        <v>18219.850000000002</v>
      </c>
      <c r="E170" s="29"/>
      <c r="F170" s="29">
        <f>D170*E170</f>
        <v>0</v>
      </c>
    </row>
    <row r="171" spans="1:6" x14ac:dyDescent="0.25">
      <c r="B171" s="27"/>
      <c r="C171" s="29"/>
      <c r="D171" s="29"/>
      <c r="E171" s="29"/>
      <c r="F171" s="29"/>
    </row>
    <row r="172" spans="1:6" ht="25.5" x14ac:dyDescent="0.25">
      <c r="A172" s="26" t="s">
        <v>23</v>
      </c>
      <c r="B172" s="27" t="s">
        <v>51</v>
      </c>
      <c r="C172" s="29" t="s">
        <v>32</v>
      </c>
      <c r="D172" s="29">
        <v>155</v>
      </c>
      <c r="E172" s="29"/>
      <c r="F172" s="29">
        <f>D172*E172</f>
        <v>0</v>
      </c>
    </row>
    <row r="173" spans="1:6" x14ac:dyDescent="0.25">
      <c r="A173" s="26"/>
      <c r="B173" s="27"/>
      <c r="C173" s="29"/>
      <c r="D173" s="29"/>
      <c r="E173" s="29"/>
      <c r="F173" s="29"/>
    </row>
    <row r="174" spans="1:6" ht="76.5" x14ac:dyDescent="0.25">
      <c r="A174" s="26" t="s">
        <v>34</v>
      </c>
      <c r="B174" s="27" t="s">
        <v>101</v>
      </c>
      <c r="C174" s="29" t="s">
        <v>32</v>
      </c>
      <c r="D174" s="29">
        <v>20</v>
      </c>
      <c r="E174" s="29"/>
      <c r="F174" s="29">
        <f>D174*E174</f>
        <v>0</v>
      </c>
    </row>
    <row r="175" spans="1:6" x14ac:dyDescent="0.25">
      <c r="A175" s="26"/>
      <c r="B175" s="27"/>
      <c r="C175" s="29"/>
      <c r="D175" s="29"/>
      <c r="E175" s="29"/>
      <c r="F175" s="29"/>
    </row>
    <row r="176" spans="1:6" ht="51" x14ac:dyDescent="0.25">
      <c r="A176" s="26" t="s">
        <v>53</v>
      </c>
      <c r="B176" s="27" t="s">
        <v>102</v>
      </c>
      <c r="C176" s="29" t="s">
        <v>32</v>
      </c>
      <c r="D176" s="29">
        <v>20</v>
      </c>
      <c r="E176" s="29"/>
      <c r="F176" s="29">
        <f>D176*E176</f>
        <v>0</v>
      </c>
    </row>
    <row r="177" spans="1:6" x14ac:dyDescent="0.25">
      <c r="A177" s="26"/>
      <c r="B177" s="27"/>
      <c r="F177" s="29"/>
    </row>
    <row r="178" spans="1:6" ht="114.75" x14ac:dyDescent="0.25">
      <c r="A178" s="26" t="s">
        <v>54</v>
      </c>
      <c r="B178" s="27" t="s">
        <v>108</v>
      </c>
      <c r="C178" s="29" t="s">
        <v>31</v>
      </c>
      <c r="D178" s="29">
        <v>1150</v>
      </c>
      <c r="E178" s="29"/>
      <c r="F178" s="29">
        <f>D178*E178</f>
        <v>0</v>
      </c>
    </row>
    <row r="179" spans="1:6" x14ac:dyDescent="0.25">
      <c r="A179" s="26"/>
      <c r="B179" s="27"/>
      <c r="F179" s="29"/>
    </row>
    <row r="181" spans="1:6" ht="15.75" thickBot="1" x14ac:dyDescent="0.3">
      <c r="B181" s="44" t="s">
        <v>39</v>
      </c>
      <c r="C181" s="45"/>
      <c r="D181" s="45"/>
      <c r="E181" s="45"/>
      <c r="F181" s="46">
        <f>SUM(F165:F178)</f>
        <v>0</v>
      </c>
    </row>
    <row r="182" spans="1:6" ht="15.75" thickTop="1" x14ac:dyDescent="0.25"/>
    <row r="184" spans="1:6" ht="15.75" x14ac:dyDescent="0.25">
      <c r="A184" s="30" t="s">
        <v>78</v>
      </c>
      <c r="B184" s="43" t="s">
        <v>79</v>
      </c>
    </row>
    <row r="186" spans="1:6" ht="38.25" x14ac:dyDescent="0.25">
      <c r="A186" s="26" t="s">
        <v>16</v>
      </c>
      <c r="B186" s="27" t="s">
        <v>80</v>
      </c>
      <c r="C186" s="29" t="s">
        <v>21</v>
      </c>
      <c r="D186" s="29">
        <v>3.71</v>
      </c>
      <c r="E186" s="29"/>
      <c r="F186" s="29">
        <f>D186*E186</f>
        <v>0</v>
      </c>
    </row>
    <row r="187" spans="1:6" x14ac:dyDescent="0.25">
      <c r="B187" s="51"/>
    </row>
    <row r="189" spans="1:6" ht="15.75" thickBot="1" x14ac:dyDescent="0.3">
      <c r="B189" s="44" t="s">
        <v>39</v>
      </c>
      <c r="C189" s="45"/>
      <c r="D189" s="45"/>
      <c r="E189" s="45"/>
      <c r="F189" s="46">
        <f>SUM(F186:F187)</f>
        <v>0</v>
      </c>
    </row>
    <row r="190" spans="1:6" ht="15.75" thickTop="1" x14ac:dyDescent="0.25"/>
    <row r="192" spans="1:6" ht="15.75" x14ac:dyDescent="0.25">
      <c r="A192" s="20" t="s">
        <v>40</v>
      </c>
      <c r="B192" s="18" t="s">
        <v>41</v>
      </c>
      <c r="C192" s="29" t="s">
        <v>10</v>
      </c>
      <c r="D192" s="29" t="s">
        <v>11</v>
      </c>
      <c r="E192" s="28"/>
      <c r="F192" s="29" t="s">
        <v>12</v>
      </c>
    </row>
    <row r="194" spans="1:6" ht="15.75" x14ac:dyDescent="0.25">
      <c r="A194" s="20" t="s">
        <v>15</v>
      </c>
      <c r="B194" s="47" t="s">
        <v>42</v>
      </c>
    </row>
    <row r="196" spans="1:6" ht="38.25" x14ac:dyDescent="0.25">
      <c r="A196" s="26" t="s">
        <v>16</v>
      </c>
      <c r="B196" s="27" t="s">
        <v>43</v>
      </c>
      <c r="C196" s="29" t="s">
        <v>21</v>
      </c>
      <c r="D196" s="29">
        <v>3.36</v>
      </c>
      <c r="E196" s="29"/>
      <c r="F196" s="29">
        <f>+D196*E196</f>
        <v>0</v>
      </c>
    </row>
    <row r="199" spans="1:6" ht="15.75" thickBot="1" x14ac:dyDescent="0.3">
      <c r="B199" s="44" t="s">
        <v>44</v>
      </c>
      <c r="C199" s="45"/>
      <c r="D199" s="45"/>
      <c r="E199" s="45"/>
      <c r="F199" s="46">
        <f>SUM(F196)</f>
        <v>0</v>
      </c>
    </row>
    <row r="200" spans="1:6" ht="15.75" thickTop="1" x14ac:dyDescent="0.25"/>
    <row r="203" spans="1:6" ht="15.75" x14ac:dyDescent="0.25">
      <c r="A203" s="20" t="s">
        <v>27</v>
      </c>
      <c r="B203" s="50" t="s">
        <v>52</v>
      </c>
    </row>
    <row r="205" spans="1:6" ht="140.25" x14ac:dyDescent="0.25">
      <c r="A205" s="26" t="s">
        <v>16</v>
      </c>
      <c r="B205" s="27" t="s">
        <v>103</v>
      </c>
      <c r="C205" s="29" t="s">
        <v>21</v>
      </c>
      <c r="D205" s="29">
        <v>352.2</v>
      </c>
      <c r="E205" s="29"/>
      <c r="F205" s="29">
        <f>+D205*E205</f>
        <v>0</v>
      </c>
    </row>
    <row r="207" spans="1:6" x14ac:dyDescent="0.25">
      <c r="A207" s="26"/>
      <c r="B207" s="48"/>
      <c r="C207" s="49"/>
      <c r="F207" s="29"/>
    </row>
    <row r="208" spans="1:6" ht="15.75" thickBot="1" x14ac:dyDescent="0.3">
      <c r="B208" s="44" t="s">
        <v>59</v>
      </c>
      <c r="C208" s="45"/>
      <c r="D208" s="45"/>
      <c r="E208" s="45"/>
      <c r="F208" s="46">
        <f>SUM(F204:F206)</f>
        <v>0</v>
      </c>
    </row>
    <row r="209" spans="1:13" ht="15.75" thickTop="1" x14ac:dyDescent="0.25">
      <c r="A209" s="26"/>
      <c r="B209" s="48"/>
      <c r="C209" s="49"/>
      <c r="F209" s="29"/>
    </row>
    <row r="211" spans="1:13" ht="15.75" x14ac:dyDescent="0.25">
      <c r="A211" s="20" t="s">
        <v>25</v>
      </c>
      <c r="B211" s="50" t="s">
        <v>67</v>
      </c>
    </row>
    <row r="213" spans="1:13" ht="76.5" x14ac:dyDescent="0.25">
      <c r="A213" s="26" t="s">
        <v>16</v>
      </c>
      <c r="B213" s="27" t="s">
        <v>82</v>
      </c>
      <c r="C213" s="29" t="s">
        <v>21</v>
      </c>
      <c r="D213" s="29">
        <v>352.2</v>
      </c>
      <c r="E213" s="29"/>
      <c r="F213" s="29">
        <f>+D213*E213</f>
        <v>0</v>
      </c>
    </row>
    <row r="215" spans="1:13" x14ac:dyDescent="0.25">
      <c r="A215" s="26"/>
      <c r="B215" s="48"/>
      <c r="C215" s="49"/>
      <c r="F215" s="29"/>
    </row>
    <row r="216" spans="1:13" ht="15.75" thickBot="1" x14ac:dyDescent="0.3">
      <c r="B216" s="44" t="s">
        <v>106</v>
      </c>
      <c r="C216" s="45"/>
      <c r="D216" s="45"/>
      <c r="E216" s="45"/>
      <c r="F216" s="46">
        <f>SUM(F212:F214)</f>
        <v>0</v>
      </c>
    </row>
    <row r="217" spans="1:13" ht="15.75" thickTop="1" x14ac:dyDescent="0.25">
      <c r="B217" s="52"/>
      <c r="F217" s="1"/>
    </row>
    <row r="219" spans="1:13" ht="15.75" x14ac:dyDescent="0.25">
      <c r="A219" s="20" t="s">
        <v>83</v>
      </c>
      <c r="B219" s="18" t="s">
        <v>84</v>
      </c>
      <c r="C219" s="29" t="s">
        <v>10</v>
      </c>
      <c r="D219" s="29" t="s">
        <v>11</v>
      </c>
      <c r="E219" s="29"/>
      <c r="F219" s="29" t="s">
        <v>12</v>
      </c>
    </row>
    <row r="221" spans="1:13" ht="15.75" x14ac:dyDescent="0.25">
      <c r="A221" s="20" t="s">
        <v>15</v>
      </c>
      <c r="B221" s="50" t="s">
        <v>85</v>
      </c>
    </row>
    <row r="222" spans="1:13" x14ac:dyDescent="0.25">
      <c r="M222" s="29"/>
    </row>
    <row r="223" spans="1:13" ht="25.5" x14ac:dyDescent="0.25">
      <c r="A223" s="26" t="s">
        <v>16</v>
      </c>
      <c r="B223" s="27" t="s">
        <v>88</v>
      </c>
      <c r="C223" s="29" t="s">
        <v>87</v>
      </c>
      <c r="D223" s="29">
        <v>100</v>
      </c>
      <c r="E223" s="29"/>
      <c r="F223" s="29">
        <f>+D223*E223</f>
        <v>0</v>
      </c>
    </row>
    <row r="224" spans="1:13" x14ac:dyDescent="0.25">
      <c r="A224" s="26"/>
      <c r="B224" s="27"/>
      <c r="C224" s="29"/>
      <c r="D224" s="29"/>
      <c r="E224" s="29"/>
      <c r="F224" s="29"/>
      <c r="K224" s="29"/>
    </row>
    <row r="225" spans="1:6" x14ac:dyDescent="0.25">
      <c r="A225" s="26" t="s">
        <v>17</v>
      </c>
      <c r="B225" s="27" t="s">
        <v>86</v>
      </c>
      <c r="C225" s="29" t="s">
        <v>32</v>
      </c>
      <c r="D225" s="29">
        <v>1</v>
      </c>
      <c r="E225" s="29"/>
      <c r="F225" s="29">
        <f>+D225*E225</f>
        <v>0</v>
      </c>
    </row>
    <row r="226" spans="1:6" x14ac:dyDescent="0.25">
      <c r="A226" s="26"/>
      <c r="B226" s="48"/>
      <c r="C226" s="49"/>
      <c r="F226" s="29"/>
    </row>
    <row r="227" spans="1:6" ht="15.75" thickBot="1" x14ac:dyDescent="0.3">
      <c r="B227" s="44" t="s">
        <v>107</v>
      </c>
      <c r="C227" s="45"/>
      <c r="D227" s="45"/>
      <c r="E227" s="45"/>
      <c r="F227" s="46">
        <f>SUM(F222:F225)</f>
        <v>0</v>
      </c>
    </row>
    <row r="228" spans="1:6" ht="15.75" thickTop="1" x14ac:dyDescent="0.25"/>
  </sheetData>
  <customSheetViews>
    <customSheetView guid="{DA2EF517-892B-4D68-9DA5-008869517894}" showPageBreaks="1" view="pageLayout" topLeftCell="A4">
      <selection activeCell="N98" sqref="N9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Klemen Rejec</dc:creator>
  <cp:lastModifiedBy>Uporabnik</cp:lastModifiedBy>
  <cp:lastPrinted>2025-03-31T14:13:52Z</cp:lastPrinted>
  <dcterms:created xsi:type="dcterms:W3CDTF">2024-07-11T16:10:59Z</dcterms:created>
  <dcterms:modified xsi:type="dcterms:W3CDTF">2025-03-31T14:14:50Z</dcterms:modified>
</cp:coreProperties>
</file>